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6" yWindow="109" windowWidth="25349" windowHeight="11153"/>
  </bookViews>
  <sheets>
    <sheet name="Φύλλο1" sheetId="1" r:id="rId1"/>
    <sheet name="Φύλλο2" sheetId="2" r:id="rId2"/>
    <sheet name="Φύλλο3" sheetId="3" r:id="rId3"/>
  </sheets>
  <calcPr calcId="144525"/>
</workbook>
</file>

<file path=xl/calcChain.xml><?xml version="1.0" encoding="utf-8"?>
<calcChain xmlns="http://schemas.openxmlformats.org/spreadsheetml/2006/main">
  <c r="I83" i="1" l="1"/>
  <c r="F83" i="1"/>
  <c r="G83" i="1" s="1"/>
  <c r="E75" i="1"/>
  <c r="D75" i="1"/>
  <c r="J81" i="1"/>
  <c r="F14" i="1"/>
  <c r="F13" i="1"/>
  <c r="F12" i="1"/>
  <c r="F11" i="1"/>
  <c r="F10" i="1"/>
  <c r="F9" i="1"/>
  <c r="F8" i="1"/>
  <c r="F7" i="1"/>
  <c r="F15" i="1"/>
  <c r="F20" i="1" s="1"/>
  <c r="E14" i="1"/>
  <c r="E13" i="1"/>
  <c r="E12" i="1"/>
  <c r="E11" i="1"/>
  <c r="E10" i="1"/>
  <c r="E9" i="1"/>
  <c r="E8" i="1"/>
  <c r="E7" i="1"/>
  <c r="E20" i="1" l="1"/>
  <c r="I95" i="1"/>
  <c r="K95" i="1" s="1"/>
  <c r="M95" i="1" s="1"/>
  <c r="D94" i="1" s="1"/>
  <c r="D120" i="1"/>
  <c r="D118" i="1"/>
  <c r="M3" i="1"/>
  <c r="K3" i="1"/>
  <c r="K115" i="1"/>
  <c r="I114" i="1"/>
  <c r="K110" i="1"/>
  <c r="L108" i="1"/>
  <c r="D96" i="1"/>
  <c r="M102" i="1"/>
  <c r="K102" i="1"/>
  <c r="I102" i="1"/>
  <c r="D95" i="1"/>
  <c r="M101" i="1"/>
  <c r="K101" i="1"/>
  <c r="I101" i="1"/>
  <c r="D20" i="1"/>
  <c r="K22" i="1"/>
  <c r="J21" i="1"/>
  <c r="K20" i="1"/>
  <c r="K16" i="1"/>
  <c r="K15" i="1"/>
  <c r="K14" i="1"/>
  <c r="K13" i="1"/>
  <c r="K12" i="1"/>
  <c r="K11" i="1"/>
  <c r="K10" i="1"/>
  <c r="K9" i="1"/>
  <c r="D7" i="1"/>
  <c r="H7" i="1"/>
  <c r="D107" i="1" l="1"/>
  <c r="D110" i="1" s="1"/>
  <c r="E80" i="1"/>
  <c r="E79" i="1"/>
  <c r="E78" i="1"/>
  <c r="E77" i="1"/>
  <c r="D80" i="1"/>
  <c r="D79" i="1"/>
  <c r="D78" i="1"/>
  <c r="D77" i="1"/>
  <c r="D68" i="1"/>
  <c r="D115" i="1" l="1"/>
  <c r="D112" i="1"/>
  <c r="M22" i="2"/>
  <c r="J35" i="2"/>
  <c r="J34" i="2"/>
  <c r="J33" i="2"/>
  <c r="J32" i="2"/>
  <c r="J31" i="2"/>
  <c r="J30" i="2"/>
  <c r="J29" i="2"/>
  <c r="J28" i="2"/>
  <c r="J27" i="2"/>
  <c r="L26" i="2"/>
  <c r="K26" i="2"/>
  <c r="J26" i="2"/>
  <c r="G29" i="1"/>
  <c r="G27" i="1"/>
  <c r="G26" i="1"/>
  <c r="L9" i="2"/>
  <c r="K9" i="2"/>
  <c r="J9" i="2"/>
  <c r="G40" i="1" l="1"/>
  <c r="H40" i="1" s="1"/>
  <c r="J36" i="2"/>
  <c r="J41" i="2" s="1"/>
  <c r="H35" i="1" l="1"/>
  <c r="H28" i="1"/>
  <c r="H38" i="1"/>
  <c r="H30" i="1"/>
  <c r="H27" i="1"/>
  <c r="H29" i="1"/>
  <c r="H36" i="1"/>
  <c r="H39" i="1"/>
  <c r="H37" i="1"/>
  <c r="H32" i="1"/>
  <c r="H34" i="1"/>
  <c r="H33" i="1"/>
  <c r="H31" i="1"/>
  <c r="H26" i="1"/>
  <c r="M36" i="2"/>
  <c r="J39" i="2"/>
</calcChain>
</file>

<file path=xl/sharedStrings.xml><?xml version="1.0" encoding="utf-8"?>
<sst xmlns="http://schemas.openxmlformats.org/spreadsheetml/2006/main" count="142" uniqueCount="114">
  <si>
    <t>Στοιχεία Κόστους</t>
  </si>
  <si>
    <r>
      <t>1</t>
    </r>
    <r>
      <rPr>
        <b/>
        <vertAlign val="superscript"/>
        <sz val="12"/>
        <color rgb="FF000000"/>
        <rFont val="Times New Roman"/>
      </rPr>
      <t>ο</t>
    </r>
    <r>
      <rPr>
        <b/>
        <sz val="12"/>
        <color rgb="FF000000"/>
        <rFont val="Times New Roman"/>
      </rPr>
      <t xml:space="preserve"> έτος</t>
    </r>
  </si>
  <si>
    <r>
      <t>2</t>
    </r>
    <r>
      <rPr>
        <b/>
        <vertAlign val="superscript"/>
        <sz val="12"/>
        <color rgb="FF000000"/>
        <rFont val="Times New Roman"/>
      </rPr>
      <t>ο</t>
    </r>
    <r>
      <rPr>
        <b/>
        <sz val="12"/>
        <color rgb="FF000000"/>
        <rFont val="Times New Roman"/>
      </rPr>
      <t xml:space="preserve"> έτος</t>
    </r>
  </si>
  <si>
    <r>
      <t>3</t>
    </r>
    <r>
      <rPr>
        <b/>
        <vertAlign val="superscript"/>
        <sz val="12"/>
        <color rgb="FF000000"/>
        <rFont val="Times New Roman"/>
      </rPr>
      <t>ο</t>
    </r>
    <r>
      <rPr>
        <b/>
        <sz val="12"/>
        <color rgb="FF000000"/>
        <rFont val="Times New Roman"/>
      </rPr>
      <t xml:space="preserve"> έτος</t>
    </r>
  </si>
  <si>
    <t>Μισθοδοσία</t>
  </si>
  <si>
    <t>Υπηρεσίες τρίτων</t>
  </si>
  <si>
    <t>Ενοίκιο</t>
  </si>
  <si>
    <t>Εξοπλισμός</t>
  </si>
  <si>
    <t>Διαφήμιση</t>
  </si>
  <si>
    <t>Ασφάλεια κτιρίου</t>
  </si>
  <si>
    <t>Έξοδα μετακινήσεων</t>
  </si>
  <si>
    <t>Μεταφορικά μέσα</t>
  </si>
  <si>
    <t>Διάφοροι φόροι</t>
  </si>
  <si>
    <t>Διάφορα λειτουργικά έξοδα</t>
  </si>
  <si>
    <t>Χρεωστικοί τόκοι</t>
  </si>
  <si>
    <t>Σύνολα</t>
  </si>
  <si>
    <t>Προϊόν</t>
  </si>
  <si>
    <t>Ποσότητα</t>
  </si>
  <si>
    <t>Τιμή</t>
  </si>
  <si>
    <t>Σύνολο εσόδου</t>
  </si>
  <si>
    <t>1ο Ετος</t>
  </si>
  <si>
    <t>Καφετέρια</t>
  </si>
  <si>
    <t>Στοιχεία Κόστους λειτουργίας</t>
  </si>
  <si>
    <t>Α' ύλη</t>
  </si>
  <si>
    <t>καφέ</t>
  </si>
  <si>
    <t>τσάι</t>
  </si>
  <si>
    <t>αναψυκτικά</t>
  </si>
  <si>
    <t xml:space="preserve">χυμοί </t>
  </si>
  <si>
    <t>Ουίσκι</t>
  </si>
  <si>
    <t>Πάγια έξοδα</t>
  </si>
  <si>
    <t>Πνευματικά δικαιώματα</t>
  </si>
  <si>
    <t xml:space="preserve">Κέρδος </t>
  </si>
  <si>
    <t>Τζίρος</t>
  </si>
  <si>
    <t>1ο έτος</t>
  </si>
  <si>
    <t>Πωλήσεις</t>
  </si>
  <si>
    <t>καφές</t>
  </si>
  <si>
    <t>Ουίσκυ κλπ</t>
  </si>
  <si>
    <t>Σάντουιτς</t>
  </si>
  <si>
    <t>Γλυκά</t>
  </si>
  <si>
    <t>Αναψυκτικά</t>
  </si>
  <si>
    <t>Τσάι</t>
  </si>
  <si>
    <t>φρεντο</t>
  </si>
  <si>
    <t>Λατε</t>
  </si>
  <si>
    <t>ελληνικός</t>
  </si>
  <si>
    <t>Μπύρα</t>
  </si>
  <si>
    <t>Σύνολο ημέρας</t>
  </si>
  <si>
    <t>Σύνολο</t>
  </si>
  <si>
    <t xml:space="preserve">Ίδια Κεφάλαια </t>
  </si>
  <si>
    <t>Ίδια Κεφάλαια  %</t>
  </si>
  <si>
    <t>Επιχορήγηση Δημοσίου</t>
  </si>
  <si>
    <t xml:space="preserve">Επιχορήγηση Δημοσίου % </t>
  </si>
  <si>
    <t>Μηχανήματα</t>
  </si>
  <si>
    <t>Τραπεζικό δάνειο %</t>
  </si>
  <si>
    <t>Συμμετοχή στο σύνολο (%)</t>
  </si>
  <si>
    <t>Μορφές χρηματοδότησης (σε €)</t>
  </si>
  <si>
    <t>wc</t>
  </si>
  <si>
    <t>Λοιπά έξοδα (συμβολαιογράφο, δικηγόρο, υπηρεσίς, λογιστή κλπ)</t>
  </si>
  <si>
    <t>Επένδυση</t>
  </si>
  <si>
    <t>Τραπεζικό δάνειο κεφάλαιο κίνησης</t>
  </si>
  <si>
    <t>Βάψιμο</t>
  </si>
  <si>
    <t>Πλακάκια εδάφους</t>
  </si>
  <si>
    <t>Υδραυλικά - ηλεκτρικά</t>
  </si>
  <si>
    <t>Εξωτερικός χώρος</t>
  </si>
  <si>
    <t>Κουζίνα</t>
  </si>
  <si>
    <t>Ψυγεία</t>
  </si>
  <si>
    <t>Επιπλα</t>
  </si>
  <si>
    <t>Καρέκλες μέσα</t>
  </si>
  <si>
    <t>Καρέκλες έξω</t>
  </si>
  <si>
    <t xml:space="preserve">Τραπέζια μέσα </t>
  </si>
  <si>
    <t>Τραπέζια έξω</t>
  </si>
  <si>
    <t>Κόστος Επένδυσης : Ενδεικτικό</t>
  </si>
  <si>
    <t>ΚΑΦΕΤΕΡΙΑ ΣΤΗΝ ΚΟΖΑΝΗ, ΚΕΝΤΡΙΚΉ, 20 ΤΡΑΠΕΖΙΑ</t>
  </si>
  <si>
    <t xml:space="preserve">ΛΕΙΤΟΥΡΓΙΚΟ ΚΟΣΤΟΣ </t>
  </si>
  <si>
    <t xml:space="preserve">ΑΝΑ ΜΗΝΑ </t>
  </si>
  <si>
    <t xml:space="preserve">καφέ </t>
  </si>
  <si>
    <t>χυμοι</t>
  </si>
  <si>
    <t>ποτά</t>
  </si>
  <si>
    <t>σάντουιτς</t>
  </si>
  <si>
    <t>Branch</t>
  </si>
  <si>
    <t>Zάχαρη κλπ</t>
  </si>
  <si>
    <t>Γάλα</t>
  </si>
  <si>
    <t>Αμοιβές τρίτων (Λογιστής - Καθαρίστρια..)</t>
  </si>
  <si>
    <t>Ασφάλεια + Security</t>
  </si>
  <si>
    <t>Τοκοχρεωλύσιο</t>
  </si>
  <si>
    <t xml:space="preserve">Εξοπλισμός έκτακτος </t>
  </si>
  <si>
    <t>Καφέ</t>
  </si>
  <si>
    <t>Φρεντο</t>
  </si>
  <si>
    <t>Εσπρεσο</t>
  </si>
  <si>
    <t>Φραπε</t>
  </si>
  <si>
    <t>Ελληνικο</t>
  </si>
  <si>
    <t>Καφές</t>
  </si>
  <si>
    <t>Ποτά</t>
  </si>
  <si>
    <t>Ζεστός καφές</t>
  </si>
  <si>
    <t>Κιλό</t>
  </si>
  <si>
    <t>κόστος  κούπα καφέ</t>
  </si>
  <si>
    <t>Στοιχεία Εσόδων</t>
  </si>
  <si>
    <t>Πάγια (Νερό ρεύμα, TV…)</t>
  </si>
  <si>
    <t>Εξοδα</t>
  </si>
  <si>
    <t>Κέρδη</t>
  </si>
  <si>
    <t>βαφές</t>
  </si>
  <si>
    <t>πλακάκια</t>
  </si>
  <si>
    <t>υδραυλικά</t>
  </si>
  <si>
    <t>τοιχοποιία</t>
  </si>
  <si>
    <t>ψυγεία</t>
  </si>
  <si>
    <t>τραπέζια</t>
  </si>
  <si>
    <t>καρέκλες</t>
  </si>
  <si>
    <t>άλλα</t>
  </si>
  <si>
    <t>μηχανές καφέ</t>
  </si>
  <si>
    <t>Ομπρέλες</t>
  </si>
  <si>
    <t>Μανιτάρια</t>
  </si>
  <si>
    <t>Δάνειο</t>
  </si>
  <si>
    <t>επιτόκιο</t>
  </si>
  <si>
    <t>Τόκος</t>
  </si>
  <si>
    <t>Δάνειο 1 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</si>
</sst>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%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8"/>
      <name val="Arial"/>
    </font>
    <font>
      <b/>
      <sz val="12"/>
      <color rgb="FF000000"/>
      <name val="Times New Roman"/>
    </font>
    <font>
      <b/>
      <vertAlign val="superscript"/>
      <sz val="12"/>
      <color rgb="FF000000"/>
      <name val="Times New Roman"/>
    </font>
    <font>
      <sz val="12"/>
      <color rgb="FF000000"/>
      <name val="Times New Roman"/>
    </font>
    <font>
      <sz val="12"/>
      <name val="Arial"/>
      <family val="2"/>
      <charset val="161"/>
    </font>
    <font>
      <b/>
      <sz val="12"/>
      <color rgb="FF000000"/>
      <name val="Times New Roman"/>
      <family val="1"/>
      <charset val="161"/>
    </font>
    <font>
      <sz val="12"/>
      <color rgb="FF000000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sz val="12"/>
      <name val="Times New Roman"/>
      <family val="1"/>
      <charset val="161"/>
    </font>
    <font>
      <b/>
      <sz val="12"/>
      <name val="Times New Roman"/>
      <family val="1"/>
      <charset val="161"/>
    </font>
    <font>
      <sz val="12"/>
      <color theme="1"/>
      <name val="Times New Roman"/>
      <family val="1"/>
      <charset val="161"/>
    </font>
    <font>
      <sz val="9"/>
      <color rgb="FF000000"/>
      <name val="Times New Roman"/>
      <family val="1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3" fontId="0" fillId="0" borderId="0" xfId="0" applyNumberFormat="1"/>
    <xf numFmtId="3" fontId="1" fillId="0" borderId="0" xfId="0" applyNumberFormat="1" applyFont="1"/>
    <xf numFmtId="0" fontId="8" fillId="0" borderId="2" xfId="0" applyFont="1" applyFill="1" applyBorder="1" applyAlignment="1">
      <alignment horizontal="left" vertical="center" wrapText="1" readingOrder="1"/>
    </xf>
    <xf numFmtId="0" fontId="6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justify" vertical="center" wrapText="1" readingOrder="1"/>
    </xf>
    <xf numFmtId="0" fontId="2" fillId="0" borderId="0" xfId="0" applyFont="1" applyBorder="1" applyAlignment="1">
      <alignment horizontal="justify" vertical="top" wrapText="1"/>
    </xf>
    <xf numFmtId="0" fontId="9" fillId="0" borderId="0" xfId="0" applyFont="1"/>
    <xf numFmtId="0" fontId="10" fillId="0" borderId="0" xfId="0" applyFont="1"/>
    <xf numFmtId="0" fontId="0" fillId="0" borderId="0" xfId="0" applyBorder="1"/>
    <xf numFmtId="0" fontId="3" fillId="0" borderId="1" xfId="0" applyFont="1" applyBorder="1" applyAlignment="1">
      <alignment horizontal="justify" vertical="center" wrapText="1" readingOrder="1"/>
    </xf>
    <xf numFmtId="0" fontId="5" fillId="0" borderId="1" xfId="0" applyFont="1" applyBorder="1" applyAlignment="1">
      <alignment horizontal="justify" vertical="center" wrapText="1" readingOrder="1"/>
    </xf>
    <xf numFmtId="0" fontId="8" fillId="0" borderId="1" xfId="0" applyFont="1" applyBorder="1" applyAlignment="1">
      <alignment horizontal="justify" vertical="center" wrapText="1" readingOrder="1"/>
    </xf>
    <xf numFmtId="0" fontId="10" fillId="0" borderId="1" xfId="0" applyFont="1" applyBorder="1"/>
    <xf numFmtId="0" fontId="11" fillId="0" borderId="1" xfId="0" applyFont="1" applyBorder="1" applyAlignment="1">
      <alignment horizontal="justify" vertical="top" wrapText="1"/>
    </xf>
    <xf numFmtId="3" fontId="13" fillId="0" borderId="0" xfId="0" applyNumberFormat="1" applyFont="1"/>
    <xf numFmtId="0" fontId="7" fillId="0" borderId="1" xfId="0" applyFont="1" applyBorder="1" applyAlignment="1">
      <alignment horizontal="left" vertical="center" wrapText="1" readingOrder="1"/>
    </xf>
    <xf numFmtId="0" fontId="13" fillId="0" borderId="0" xfId="0" applyFont="1"/>
    <xf numFmtId="0" fontId="11" fillId="0" borderId="1" xfId="0" applyFont="1" applyBorder="1" applyAlignment="1">
      <alignment horizontal="right" vertical="top" wrapText="1"/>
    </xf>
    <xf numFmtId="164" fontId="13" fillId="0" borderId="0" xfId="0" applyNumberFormat="1" applyFont="1"/>
    <xf numFmtId="3" fontId="10" fillId="0" borderId="0" xfId="0" applyNumberFormat="1" applyFont="1"/>
    <xf numFmtId="3" fontId="13" fillId="0" borderId="0" xfId="0" applyNumberFormat="1" applyFont="1" applyFill="1" applyBorder="1"/>
    <xf numFmtId="6" fontId="13" fillId="0" borderId="0" xfId="0" applyNumberFormat="1" applyFont="1"/>
    <xf numFmtId="0" fontId="8" fillId="0" borderId="2" xfId="0" applyFont="1" applyFill="1" applyBorder="1" applyAlignment="1">
      <alignment horizontal="justify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3" fontId="8" fillId="0" borderId="0" xfId="0" applyNumberFormat="1" applyFont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3" fillId="0" borderId="1" xfId="0" applyFont="1" applyBorder="1"/>
    <xf numFmtId="0" fontId="8" fillId="0" borderId="1" xfId="0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justify" vertical="center" wrapText="1" readingOrder="1"/>
    </xf>
    <xf numFmtId="3" fontId="11" fillId="0" borderId="1" xfId="0" applyNumberFormat="1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center" wrapText="1" readingOrder="1"/>
    </xf>
    <xf numFmtId="0" fontId="8" fillId="0" borderId="3" xfId="0" applyFont="1" applyBorder="1" applyAlignment="1">
      <alignment horizontal="justify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justify" vertical="center" wrapText="1" readingOrder="1"/>
    </xf>
    <xf numFmtId="0" fontId="3" fillId="0" borderId="4" xfId="0" applyFont="1" applyBorder="1" applyAlignment="1">
      <alignment horizontal="justify" vertical="center" wrapText="1" readingOrder="1"/>
    </xf>
    <xf numFmtId="0" fontId="11" fillId="0" borderId="4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center" wrapText="1" readingOrder="1"/>
    </xf>
    <xf numFmtId="3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9" fontId="11" fillId="0" borderId="5" xfId="0" applyNumberFormat="1" applyFont="1" applyBorder="1" applyAlignment="1">
      <alignment horizontal="right" vertical="top" wrapText="1"/>
    </xf>
    <xf numFmtId="9" fontId="11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14" fillId="0" borderId="0" xfId="0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center" wrapText="1" readingOrder="1"/>
    </xf>
    <xf numFmtId="0" fontId="1" fillId="0" borderId="0" xfId="0" applyFont="1"/>
    <xf numFmtId="9" fontId="0" fillId="0" borderId="0" xfId="0" applyNumberFormat="1"/>
    <xf numFmtId="0" fontId="16" fillId="0" borderId="1" xfId="0" applyFont="1" applyBorder="1" applyAlignment="1">
      <alignment horizontal="left" vertical="center" wrapText="1" readingOrder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0"/>
  <sheetViews>
    <sheetView tabSelected="1" zoomScale="120" zoomScaleNormal="120" workbookViewId="0">
      <selection activeCell="D73" sqref="D73"/>
    </sheetView>
  </sheetViews>
  <sheetFormatPr defaultRowHeight="14.3" x14ac:dyDescent="0.25"/>
  <cols>
    <col min="3" max="3" width="38.25" customWidth="1"/>
    <col min="4" max="4" width="11.625" customWidth="1"/>
    <col min="5" max="5" width="11" customWidth="1"/>
    <col min="6" max="6" width="13.625" customWidth="1"/>
    <col min="7" max="7" width="9.5" bestFit="1" customWidth="1"/>
    <col min="8" max="8" width="11.375" customWidth="1"/>
    <col min="9" max="9" width="13.625" customWidth="1"/>
  </cols>
  <sheetData>
    <row r="3" spans="2:13" x14ac:dyDescent="0.25">
      <c r="K3">
        <f>13000/36</f>
        <v>361.11111111111109</v>
      </c>
      <c r="L3">
        <v>12</v>
      </c>
      <c r="M3">
        <f>K3*L3</f>
        <v>4333.333333333333</v>
      </c>
    </row>
    <row r="4" spans="2:13" x14ac:dyDescent="0.25">
      <c r="C4" t="s">
        <v>71</v>
      </c>
      <c r="E4">
        <v>1.1000000000000001</v>
      </c>
    </row>
    <row r="5" spans="2:13" x14ac:dyDescent="0.25">
      <c r="C5" t="s">
        <v>72</v>
      </c>
    </row>
    <row r="6" spans="2:13" ht="19.05" x14ac:dyDescent="0.25">
      <c r="C6" s="3" t="s">
        <v>0</v>
      </c>
      <c r="D6" s="3" t="s">
        <v>1</v>
      </c>
      <c r="E6" s="3" t="s">
        <v>2</v>
      </c>
      <c r="F6" s="3" t="s">
        <v>3</v>
      </c>
      <c r="I6" s="56" t="s">
        <v>73</v>
      </c>
    </row>
    <row r="7" spans="2:13" ht="15.65" x14ac:dyDescent="0.25">
      <c r="B7">
        <v>1</v>
      </c>
      <c r="C7" s="4" t="s">
        <v>4</v>
      </c>
      <c r="D7" s="57">
        <f>H7*I7*J7</f>
        <v>57600</v>
      </c>
      <c r="E7" s="57">
        <f>D7*E$4</f>
        <v>63360.000000000007</v>
      </c>
      <c r="F7" s="57">
        <f>E7*E4</f>
        <v>69696.000000000015</v>
      </c>
      <c r="H7">
        <f>3+1</f>
        <v>4</v>
      </c>
      <c r="I7">
        <v>1200</v>
      </c>
      <c r="J7">
        <v>12</v>
      </c>
    </row>
    <row r="8" spans="2:13" ht="15.65" x14ac:dyDescent="0.25">
      <c r="B8">
        <v>2</v>
      </c>
      <c r="C8" s="11" t="s">
        <v>23</v>
      </c>
      <c r="D8" s="57">
        <v>195800</v>
      </c>
      <c r="E8" s="57">
        <f t="shared" ref="E8:E15" si="0">D8*E$4</f>
        <v>215380.00000000003</v>
      </c>
      <c r="F8" s="57">
        <f>E8*E4</f>
        <v>236918.00000000006</v>
      </c>
      <c r="H8" t="s">
        <v>74</v>
      </c>
      <c r="I8">
        <v>1000</v>
      </c>
      <c r="J8">
        <v>12</v>
      </c>
      <c r="K8">
        <v>37400</v>
      </c>
      <c r="L8">
        <v>37400</v>
      </c>
    </row>
    <row r="9" spans="2:13" ht="15.65" x14ac:dyDescent="0.25">
      <c r="B9">
        <v>3</v>
      </c>
      <c r="C9" s="11" t="s">
        <v>96</v>
      </c>
      <c r="D9" s="57">
        <v>12000</v>
      </c>
      <c r="E9" s="57">
        <f t="shared" si="0"/>
        <v>13200.000000000002</v>
      </c>
      <c r="F9" s="57">
        <f>E9*E4</f>
        <v>14520.000000000004</v>
      </c>
      <c r="H9" t="s">
        <v>75</v>
      </c>
      <c r="I9">
        <v>2000</v>
      </c>
      <c r="J9">
        <v>12</v>
      </c>
      <c r="K9">
        <f t="shared" ref="K9:K15" si="1">I9*J9</f>
        <v>24000</v>
      </c>
    </row>
    <row r="10" spans="2:13" ht="15.65" x14ac:dyDescent="0.25">
      <c r="B10">
        <v>4</v>
      </c>
      <c r="C10" s="11" t="s">
        <v>6</v>
      </c>
      <c r="D10" s="57">
        <v>12000</v>
      </c>
      <c r="E10" s="57">
        <f t="shared" si="0"/>
        <v>13200.000000000002</v>
      </c>
      <c r="F10" s="57">
        <f>E10*E4</f>
        <v>14520.000000000004</v>
      </c>
      <c r="H10" t="s">
        <v>26</v>
      </c>
      <c r="I10">
        <v>3000</v>
      </c>
      <c r="J10">
        <v>12</v>
      </c>
      <c r="K10">
        <f t="shared" si="1"/>
        <v>36000</v>
      </c>
    </row>
    <row r="11" spans="2:13" ht="21.75" customHeight="1" x14ac:dyDescent="0.25">
      <c r="B11">
        <v>5</v>
      </c>
      <c r="C11" s="61" t="s">
        <v>81</v>
      </c>
      <c r="D11" s="57">
        <v>6000</v>
      </c>
      <c r="E11" s="57">
        <f t="shared" si="0"/>
        <v>6600.0000000000009</v>
      </c>
      <c r="F11" s="57">
        <f>E11*E4</f>
        <v>7260.0000000000018</v>
      </c>
      <c r="H11" t="s">
        <v>76</v>
      </c>
      <c r="I11">
        <v>5000</v>
      </c>
      <c r="J11">
        <v>12</v>
      </c>
      <c r="K11">
        <f t="shared" si="1"/>
        <v>60000</v>
      </c>
    </row>
    <row r="12" spans="2:13" ht="15.65" x14ac:dyDescent="0.25">
      <c r="B12">
        <v>6</v>
      </c>
      <c r="C12" s="11" t="s">
        <v>8</v>
      </c>
      <c r="D12" s="57">
        <v>2000</v>
      </c>
      <c r="E12" s="57">
        <f t="shared" si="0"/>
        <v>2200</v>
      </c>
      <c r="F12" s="57">
        <f>E12*E4</f>
        <v>2420</v>
      </c>
      <c r="H12" t="s">
        <v>77</v>
      </c>
      <c r="I12">
        <v>1000</v>
      </c>
      <c r="J12">
        <v>12</v>
      </c>
      <c r="K12">
        <f t="shared" si="1"/>
        <v>12000</v>
      </c>
    </row>
    <row r="13" spans="2:13" ht="15.65" x14ac:dyDescent="0.25">
      <c r="B13">
        <v>7</v>
      </c>
      <c r="C13" s="11" t="s">
        <v>82</v>
      </c>
      <c r="D13" s="57">
        <v>1000</v>
      </c>
      <c r="E13" s="57">
        <f t="shared" si="0"/>
        <v>1100</v>
      </c>
      <c r="F13" s="57">
        <f>E13*E4</f>
        <v>1210</v>
      </c>
      <c r="H13" t="s">
        <v>78</v>
      </c>
      <c r="I13">
        <v>1500</v>
      </c>
      <c r="J13">
        <v>12</v>
      </c>
      <c r="K13">
        <f t="shared" si="1"/>
        <v>18000</v>
      </c>
    </row>
    <row r="14" spans="2:13" ht="15.65" x14ac:dyDescent="0.25">
      <c r="B14">
        <v>8</v>
      </c>
      <c r="C14" s="11" t="s">
        <v>84</v>
      </c>
      <c r="D14" s="57">
        <v>1000</v>
      </c>
      <c r="E14" s="57">
        <f t="shared" si="0"/>
        <v>1100</v>
      </c>
      <c r="F14" s="57">
        <f>E14*E4</f>
        <v>1210</v>
      </c>
      <c r="H14" t="s">
        <v>79</v>
      </c>
      <c r="I14">
        <v>500</v>
      </c>
      <c r="J14">
        <v>12</v>
      </c>
      <c r="K14">
        <f t="shared" si="1"/>
        <v>6000</v>
      </c>
    </row>
    <row r="15" spans="2:13" ht="15.65" x14ac:dyDescent="0.25">
      <c r="B15">
        <v>9</v>
      </c>
      <c r="C15" s="11" t="s">
        <v>83</v>
      </c>
      <c r="D15" s="57">
        <v>3300</v>
      </c>
      <c r="E15" s="57">
        <v>0</v>
      </c>
      <c r="F15" s="57">
        <f>E15*E4</f>
        <v>0</v>
      </c>
      <c r="H15" t="s">
        <v>80</v>
      </c>
      <c r="I15">
        <v>200</v>
      </c>
      <c r="J15">
        <v>12</v>
      </c>
      <c r="K15">
        <f t="shared" si="1"/>
        <v>2400</v>
      </c>
    </row>
    <row r="16" spans="2:13" ht="15.65" x14ac:dyDescent="0.25">
      <c r="B16">
        <v>10</v>
      </c>
      <c r="C16" s="4"/>
      <c r="D16" s="57"/>
      <c r="E16" s="57"/>
      <c r="F16" s="57"/>
      <c r="K16">
        <f>SUM(K8:K15)</f>
        <v>195800</v>
      </c>
    </row>
    <row r="17" spans="2:11" ht="15.65" x14ac:dyDescent="0.25">
      <c r="B17">
        <v>11</v>
      </c>
      <c r="C17" s="4"/>
      <c r="D17" s="57"/>
      <c r="E17" s="57"/>
      <c r="F17" s="57"/>
    </row>
    <row r="18" spans="2:11" ht="15.65" x14ac:dyDescent="0.25">
      <c r="C18" s="55"/>
      <c r="D18" s="57"/>
      <c r="E18" s="57"/>
      <c r="F18" s="57"/>
    </row>
    <row r="19" spans="2:11" ht="15.65" x14ac:dyDescent="0.25">
      <c r="C19" s="55"/>
      <c r="D19" s="57"/>
      <c r="E19" s="57"/>
      <c r="F19" s="57"/>
      <c r="H19">
        <v>10000</v>
      </c>
      <c r="I19">
        <v>3000</v>
      </c>
      <c r="J19">
        <v>13000</v>
      </c>
      <c r="K19">
        <v>12</v>
      </c>
    </row>
    <row r="20" spans="2:11" ht="15.65" x14ac:dyDescent="0.25">
      <c r="C20" s="5" t="s">
        <v>15</v>
      </c>
      <c r="D20" s="57">
        <f>SUM(D7:D15)</f>
        <v>290700</v>
      </c>
      <c r="E20" s="57">
        <f>SUM(E7:E15)</f>
        <v>316140.00000000006</v>
      </c>
      <c r="F20" s="57">
        <f>SUM(F7:F15)</f>
        <v>347754.00000000006</v>
      </c>
      <c r="K20">
        <f>J19/K19/3</f>
        <v>361.11111111111109</v>
      </c>
    </row>
    <row r="21" spans="2:11" ht="23.1" x14ac:dyDescent="0.25">
      <c r="C21" s="2"/>
      <c r="D21" s="1"/>
      <c r="E21" s="1"/>
      <c r="F21" s="1"/>
      <c r="J21">
        <f>13000/36</f>
        <v>361.11111111111109</v>
      </c>
      <c r="K21">
        <v>12</v>
      </c>
    </row>
    <row r="22" spans="2:11" ht="23.1" x14ac:dyDescent="0.25">
      <c r="C22" s="2"/>
      <c r="D22" s="1"/>
      <c r="E22" s="1"/>
      <c r="F22" s="1"/>
      <c r="K22">
        <f>J21*K21</f>
        <v>4333.333333333333</v>
      </c>
    </row>
    <row r="23" spans="2:11" ht="15.65" x14ac:dyDescent="0.25">
      <c r="C23" s="9" t="s">
        <v>21</v>
      </c>
      <c r="D23" s="28"/>
      <c r="E23" s="28"/>
      <c r="F23" s="28"/>
      <c r="G23" s="28"/>
      <c r="H23" s="28"/>
    </row>
    <row r="24" spans="2:11" ht="15.65" x14ac:dyDescent="0.25">
      <c r="C24" s="28"/>
      <c r="D24" s="28" t="s">
        <v>20</v>
      </c>
      <c r="E24" s="28"/>
      <c r="F24" s="28"/>
      <c r="G24" s="28"/>
      <c r="H24" s="28"/>
    </row>
    <row r="25" spans="2:11" ht="15.65" x14ac:dyDescent="0.25">
      <c r="C25" s="10" t="s">
        <v>22</v>
      </c>
      <c r="D25" s="10"/>
      <c r="E25" s="10"/>
      <c r="F25" s="10"/>
      <c r="G25" s="28"/>
      <c r="H25" s="28"/>
    </row>
    <row r="26" spans="2:11" ht="15.65" x14ac:dyDescent="0.25">
      <c r="C26" s="11" t="s">
        <v>4</v>
      </c>
      <c r="D26" s="36">
        <v>88000</v>
      </c>
      <c r="E26" s="37">
        <v>0.53</v>
      </c>
      <c r="F26" s="29">
        <v>11</v>
      </c>
      <c r="G26" s="26">
        <f>D26*E26*F26</f>
        <v>513040</v>
      </c>
      <c r="H26" s="30">
        <f t="shared" ref="H26:H40" si="2">G26/G$40</f>
        <v>0.86802923659989173</v>
      </c>
    </row>
    <row r="27" spans="2:11" ht="15.65" x14ac:dyDescent="0.25">
      <c r="C27" s="11" t="s">
        <v>23</v>
      </c>
      <c r="D27" s="36">
        <v>33000</v>
      </c>
      <c r="E27" s="37">
        <v>0.19900000000000001</v>
      </c>
      <c r="F27" s="29"/>
      <c r="G27" s="26">
        <f>3000*11</f>
        <v>33000</v>
      </c>
      <c r="H27" s="30">
        <f t="shared" si="2"/>
        <v>5.5833784515430425E-2</v>
      </c>
    </row>
    <row r="28" spans="2:11" ht="15.65" x14ac:dyDescent="0.25">
      <c r="C28" s="11" t="s">
        <v>5</v>
      </c>
      <c r="D28" s="36">
        <v>1000</v>
      </c>
      <c r="E28" s="37">
        <v>6.0000000000000001E-3</v>
      </c>
      <c r="F28" s="29"/>
      <c r="G28" s="26">
        <v>1000</v>
      </c>
      <c r="H28" s="30">
        <f t="shared" si="2"/>
        <v>1.6919328641039524E-3</v>
      </c>
    </row>
    <row r="29" spans="2:11" ht="15.65" x14ac:dyDescent="0.25">
      <c r="C29" s="11" t="s">
        <v>6</v>
      </c>
      <c r="D29" s="36">
        <v>24000</v>
      </c>
      <c r="E29" s="37">
        <v>0.14499999999999999</v>
      </c>
      <c r="F29" s="29"/>
      <c r="G29" s="26">
        <f>2000*12</f>
        <v>24000</v>
      </c>
      <c r="H29" s="30">
        <f t="shared" si="2"/>
        <v>4.0606388738494856E-2</v>
      </c>
    </row>
    <row r="30" spans="2:11" ht="15.65" x14ac:dyDescent="0.25">
      <c r="C30" s="11" t="s">
        <v>7</v>
      </c>
      <c r="D30" s="36">
        <v>1000</v>
      </c>
      <c r="E30" s="37">
        <v>6.0000000000000001E-3</v>
      </c>
      <c r="F30" s="29"/>
      <c r="G30" s="26">
        <v>1000</v>
      </c>
      <c r="H30" s="30">
        <f t="shared" si="2"/>
        <v>1.6919328641039524E-3</v>
      </c>
    </row>
    <row r="31" spans="2:11" ht="15.65" x14ac:dyDescent="0.25">
      <c r="C31" s="11" t="s">
        <v>8</v>
      </c>
      <c r="D31" s="36">
        <v>1000</v>
      </c>
      <c r="E31" s="37">
        <v>6.0000000000000001E-3</v>
      </c>
      <c r="F31" s="29"/>
      <c r="G31" s="26">
        <v>1000</v>
      </c>
      <c r="H31" s="30">
        <f t="shared" si="2"/>
        <v>1.6919328641039524E-3</v>
      </c>
    </row>
    <row r="32" spans="2:11" ht="15.65" x14ac:dyDescent="0.25">
      <c r="C32" s="11" t="s">
        <v>9</v>
      </c>
      <c r="D32" s="36">
        <v>1000</v>
      </c>
      <c r="E32" s="37">
        <v>6.0000000000000001E-3</v>
      </c>
      <c r="F32" s="29"/>
      <c r="G32" s="26">
        <v>1000</v>
      </c>
      <c r="H32" s="30">
        <f t="shared" si="2"/>
        <v>1.6919328641039524E-3</v>
      </c>
    </row>
    <row r="33" spans="3:8" ht="15.65" x14ac:dyDescent="0.25">
      <c r="C33" s="11" t="s">
        <v>10</v>
      </c>
      <c r="E33" s="37">
        <v>0</v>
      </c>
      <c r="F33" s="29"/>
      <c r="G33" s="26"/>
      <c r="H33" s="30">
        <f t="shared" si="2"/>
        <v>0</v>
      </c>
    </row>
    <row r="34" spans="3:8" ht="15.65" x14ac:dyDescent="0.25">
      <c r="C34" s="11" t="s">
        <v>11</v>
      </c>
      <c r="E34" s="37">
        <v>0</v>
      </c>
      <c r="F34" s="29"/>
      <c r="G34" s="26"/>
      <c r="H34" s="30">
        <f t="shared" si="2"/>
        <v>0</v>
      </c>
    </row>
    <row r="35" spans="3:8" ht="15.65" x14ac:dyDescent="0.25">
      <c r="C35" s="11" t="s">
        <v>12</v>
      </c>
      <c r="D35" s="36">
        <v>3000</v>
      </c>
      <c r="E35" s="37">
        <v>1.7999999999999999E-2</v>
      </c>
      <c r="F35" s="29"/>
      <c r="G35" s="26">
        <v>3000</v>
      </c>
      <c r="H35" s="30">
        <f t="shared" si="2"/>
        <v>5.075798592311857E-3</v>
      </c>
    </row>
    <row r="36" spans="3:8" ht="15.65" x14ac:dyDescent="0.25">
      <c r="C36" s="11" t="s">
        <v>29</v>
      </c>
      <c r="D36" s="36">
        <v>12000</v>
      </c>
      <c r="E36" s="37">
        <v>7.1999999999999995E-2</v>
      </c>
      <c r="F36" s="29"/>
      <c r="G36" s="26">
        <v>12000</v>
      </c>
      <c r="H36" s="30">
        <f t="shared" si="2"/>
        <v>2.0303194369247428E-2</v>
      </c>
    </row>
    <row r="37" spans="3:8" ht="15.65" x14ac:dyDescent="0.25">
      <c r="C37" s="11" t="s">
        <v>30</v>
      </c>
      <c r="D37" s="36">
        <v>1000</v>
      </c>
      <c r="E37" s="37">
        <v>6.0000000000000001E-3</v>
      </c>
      <c r="F37" s="29"/>
      <c r="G37" s="26">
        <v>1000</v>
      </c>
      <c r="H37" s="30">
        <f t="shared" si="2"/>
        <v>1.6919328641039524E-3</v>
      </c>
    </row>
    <row r="38" spans="3:8" ht="15.65" x14ac:dyDescent="0.25">
      <c r="C38" s="11" t="s">
        <v>13</v>
      </c>
      <c r="D38" s="36">
        <v>1000</v>
      </c>
      <c r="E38" s="37">
        <v>6.0000000000000001E-3</v>
      </c>
      <c r="F38" s="29"/>
      <c r="G38" s="26">
        <v>1000</v>
      </c>
      <c r="H38" s="30">
        <f t="shared" si="2"/>
        <v>1.6919328641039524E-3</v>
      </c>
    </row>
    <row r="39" spans="3:8" ht="15.65" x14ac:dyDescent="0.25">
      <c r="C39" s="11" t="s">
        <v>14</v>
      </c>
      <c r="E39" s="37">
        <v>0</v>
      </c>
      <c r="F39" s="29"/>
      <c r="G39" s="26"/>
      <c r="H39" s="30">
        <f t="shared" si="2"/>
        <v>0</v>
      </c>
    </row>
    <row r="40" spans="3:8" ht="15.65" x14ac:dyDescent="0.25">
      <c r="C40" s="27" t="s">
        <v>15</v>
      </c>
      <c r="D40" s="38">
        <v>166000</v>
      </c>
      <c r="E40" s="37">
        <v>1</v>
      </c>
      <c r="F40" s="29"/>
      <c r="G40" s="31">
        <f>SUM(G26:G39)</f>
        <v>591040</v>
      </c>
      <c r="H40" s="30">
        <f t="shared" si="2"/>
        <v>1</v>
      </c>
    </row>
    <row r="41" spans="3:8" ht="15.65" x14ac:dyDescent="0.25">
      <c r="C41" s="14" t="s">
        <v>31</v>
      </c>
      <c r="D41" s="36">
        <v>20000</v>
      </c>
      <c r="F41" s="28"/>
      <c r="G41" s="26">
        <v>20000</v>
      </c>
      <c r="H41" s="28"/>
    </row>
    <row r="42" spans="3:8" ht="15.65" x14ac:dyDescent="0.25">
      <c r="C42" s="14" t="s">
        <v>32</v>
      </c>
      <c r="D42" s="36">
        <v>186000</v>
      </c>
      <c r="F42" s="28"/>
      <c r="G42" s="32">
        <v>186000</v>
      </c>
      <c r="H42" s="28"/>
    </row>
    <row r="43" spans="3:8" ht="15.65" x14ac:dyDescent="0.25">
      <c r="C43" s="35"/>
      <c r="D43" s="28"/>
      <c r="E43" s="28"/>
      <c r="F43" s="28"/>
      <c r="G43" s="32"/>
      <c r="H43" s="28"/>
    </row>
    <row r="44" spans="3:8" ht="15.65" x14ac:dyDescent="0.25">
      <c r="C44" s="19" t="s">
        <v>34</v>
      </c>
      <c r="D44" s="28"/>
      <c r="E44" s="28"/>
      <c r="F44" s="28"/>
      <c r="G44" s="28"/>
      <c r="H44" s="28"/>
    </row>
    <row r="45" spans="3:8" ht="15.65" x14ac:dyDescent="0.25">
      <c r="C45" s="28" t="s">
        <v>24</v>
      </c>
      <c r="D45" s="33">
        <v>23</v>
      </c>
      <c r="E45" s="28">
        <v>3</v>
      </c>
      <c r="F45" s="28">
        <v>40</v>
      </c>
      <c r="G45" s="28"/>
      <c r="H45" s="28"/>
    </row>
    <row r="46" spans="3:8" ht="15.65" x14ac:dyDescent="0.25">
      <c r="C46" s="28" t="s">
        <v>25</v>
      </c>
      <c r="D46" s="28"/>
      <c r="E46" s="28"/>
      <c r="F46" s="28"/>
      <c r="G46" s="28"/>
      <c r="H46" s="28"/>
    </row>
    <row r="47" spans="3:8" ht="15.65" x14ac:dyDescent="0.25">
      <c r="C47" s="28" t="s">
        <v>26</v>
      </c>
      <c r="D47" s="28"/>
      <c r="E47" s="28"/>
      <c r="F47" s="28"/>
      <c r="G47" s="28"/>
      <c r="H47" s="28"/>
    </row>
    <row r="48" spans="3:8" ht="15.65" x14ac:dyDescent="0.25">
      <c r="C48" s="28" t="s">
        <v>27</v>
      </c>
      <c r="D48" s="28"/>
      <c r="E48" s="28"/>
      <c r="F48" s="28"/>
      <c r="G48" s="28"/>
      <c r="H48" s="28"/>
    </row>
    <row r="49" spans="3:8" ht="15.65" x14ac:dyDescent="0.25">
      <c r="C49" s="28" t="s">
        <v>28</v>
      </c>
      <c r="D49" s="28"/>
      <c r="E49" s="28"/>
      <c r="F49" s="28"/>
      <c r="G49" s="28"/>
      <c r="H49" s="28"/>
    </row>
    <row r="53" spans="3:8" ht="15.65" x14ac:dyDescent="0.25">
      <c r="C53" s="24" t="s">
        <v>70</v>
      </c>
      <c r="D53" s="39"/>
      <c r="E53" s="20"/>
      <c r="F53" s="20"/>
      <c r="G53" s="20"/>
    </row>
    <row r="54" spans="3:8" ht="15.65" x14ac:dyDescent="0.25">
      <c r="C54" s="25" t="s">
        <v>55</v>
      </c>
      <c r="D54" s="41">
        <v>4000</v>
      </c>
      <c r="E54" s="16"/>
      <c r="F54" s="16"/>
      <c r="G54" s="16"/>
    </row>
    <row r="55" spans="3:8" ht="15.65" x14ac:dyDescent="0.25">
      <c r="C55" s="25" t="s">
        <v>59</v>
      </c>
      <c r="D55" s="41">
        <v>1000</v>
      </c>
      <c r="E55" s="16"/>
      <c r="F55" s="16"/>
      <c r="G55" s="16"/>
    </row>
    <row r="56" spans="3:8" ht="15.65" x14ac:dyDescent="0.25">
      <c r="C56" s="25" t="s">
        <v>60</v>
      </c>
      <c r="D56" s="41">
        <v>6000</v>
      </c>
      <c r="E56" s="16"/>
      <c r="F56" s="16"/>
      <c r="G56" s="16"/>
    </row>
    <row r="57" spans="3:8" ht="15.65" x14ac:dyDescent="0.25">
      <c r="C57" s="25" t="s">
        <v>61</v>
      </c>
      <c r="D57" s="41">
        <v>4000</v>
      </c>
      <c r="E57" s="16"/>
      <c r="F57" s="16"/>
      <c r="G57" s="16"/>
    </row>
    <row r="58" spans="3:8" ht="15.65" x14ac:dyDescent="0.25">
      <c r="C58" s="25" t="s">
        <v>62</v>
      </c>
      <c r="D58" s="41">
        <v>1000</v>
      </c>
      <c r="E58" s="16"/>
      <c r="F58" s="16"/>
      <c r="G58" s="16"/>
    </row>
    <row r="59" spans="3:8" ht="15.65" x14ac:dyDescent="0.25">
      <c r="C59" s="25" t="s">
        <v>63</v>
      </c>
      <c r="D59" s="41">
        <v>2000</v>
      </c>
      <c r="E59" s="16"/>
      <c r="F59" s="16"/>
      <c r="G59" s="16"/>
    </row>
    <row r="60" spans="3:8" ht="23.1" x14ac:dyDescent="0.25">
      <c r="C60" s="23" t="s">
        <v>64</v>
      </c>
      <c r="D60" s="42">
        <v>5000</v>
      </c>
      <c r="E60" s="17"/>
      <c r="F60" s="17"/>
      <c r="G60" s="17"/>
    </row>
    <row r="61" spans="3:8" ht="23.1" x14ac:dyDescent="0.25">
      <c r="C61" s="23" t="s">
        <v>51</v>
      </c>
      <c r="D61" s="42">
        <v>5000</v>
      </c>
      <c r="E61" s="17"/>
      <c r="F61" s="17"/>
      <c r="G61" s="17"/>
    </row>
    <row r="62" spans="3:8" ht="23.1" x14ac:dyDescent="0.25">
      <c r="C62" s="23" t="s">
        <v>65</v>
      </c>
      <c r="D62" s="42">
        <v>1000</v>
      </c>
      <c r="E62" s="17"/>
      <c r="F62" s="17"/>
      <c r="G62" s="17"/>
    </row>
    <row r="63" spans="3:8" ht="23.1" x14ac:dyDescent="0.25">
      <c r="C63" s="23" t="s">
        <v>66</v>
      </c>
      <c r="D63" s="42">
        <v>4800</v>
      </c>
      <c r="E63" s="17"/>
      <c r="F63" s="17"/>
      <c r="G63" s="17"/>
    </row>
    <row r="64" spans="3:8" ht="23.1" x14ac:dyDescent="0.25">
      <c r="C64" s="23" t="s">
        <v>67</v>
      </c>
      <c r="D64" s="42">
        <v>4000</v>
      </c>
      <c r="E64" s="17"/>
      <c r="F64" s="17"/>
      <c r="G64" s="17"/>
    </row>
    <row r="65" spans="3:10" ht="23.1" x14ac:dyDescent="0.25">
      <c r="C65" s="23" t="s">
        <v>68</v>
      </c>
      <c r="D65" s="42">
        <v>1200</v>
      </c>
      <c r="E65" s="17"/>
      <c r="F65" s="17"/>
      <c r="G65" s="17"/>
    </row>
    <row r="66" spans="3:10" ht="23.1" x14ac:dyDescent="0.25">
      <c r="C66" s="23" t="s">
        <v>69</v>
      </c>
      <c r="D66" s="42">
        <v>1000</v>
      </c>
      <c r="E66" s="17"/>
      <c r="F66" s="17"/>
      <c r="G66" s="17"/>
    </row>
    <row r="67" spans="3:10" ht="31.25" x14ac:dyDescent="0.25">
      <c r="C67" s="34" t="s">
        <v>56</v>
      </c>
      <c r="D67" s="42">
        <v>5000</v>
      </c>
      <c r="E67" s="17"/>
      <c r="F67" s="17"/>
      <c r="G67" s="17"/>
    </row>
    <row r="68" spans="3:10" ht="23.1" x14ac:dyDescent="0.25">
      <c r="C68" s="40" t="s">
        <v>15</v>
      </c>
      <c r="D68" s="42">
        <f>SUM(D54:D67)</f>
        <v>45000</v>
      </c>
      <c r="E68" s="17"/>
      <c r="F68" s="17"/>
      <c r="G68" s="17"/>
    </row>
    <row r="69" spans="3:10" x14ac:dyDescent="0.25">
      <c r="C69" s="20"/>
      <c r="D69" s="20"/>
      <c r="E69" s="20"/>
      <c r="F69" s="20"/>
      <c r="G69" s="20"/>
    </row>
    <row r="70" spans="3:10" x14ac:dyDescent="0.25">
      <c r="C70" s="20"/>
      <c r="D70" s="18" t="s">
        <v>57</v>
      </c>
      <c r="F70" s="20"/>
      <c r="G70" s="20"/>
      <c r="I70" t="s">
        <v>102</v>
      </c>
      <c r="J70">
        <v>5000</v>
      </c>
    </row>
    <row r="71" spans="3:10" ht="15.65" x14ac:dyDescent="0.25">
      <c r="C71" s="43" t="s">
        <v>54</v>
      </c>
      <c r="D71" s="50"/>
      <c r="E71" s="24"/>
      <c r="F71" s="48"/>
      <c r="G71" s="21"/>
      <c r="I71" t="s">
        <v>99</v>
      </c>
      <c r="J71">
        <v>2000</v>
      </c>
    </row>
    <row r="72" spans="3:10" ht="15.65" x14ac:dyDescent="0.25">
      <c r="C72" s="44" t="s">
        <v>47</v>
      </c>
      <c r="D72" s="51">
        <v>20000</v>
      </c>
      <c r="E72" s="51">
        <v>5000</v>
      </c>
      <c r="F72" s="49"/>
      <c r="G72" s="25"/>
      <c r="I72" t="s">
        <v>100</v>
      </c>
      <c r="J72">
        <v>5000</v>
      </c>
    </row>
    <row r="73" spans="3:10" ht="15.65" x14ac:dyDescent="0.25">
      <c r="C73" s="45" t="s">
        <v>58</v>
      </c>
      <c r="D73" s="51">
        <v>10000</v>
      </c>
      <c r="E73" s="51">
        <v>10000</v>
      </c>
      <c r="F73" s="49"/>
      <c r="G73" s="25"/>
      <c r="I73" t="s">
        <v>101</v>
      </c>
      <c r="J73">
        <v>2000</v>
      </c>
    </row>
    <row r="74" spans="3:10" ht="15.65" x14ac:dyDescent="0.25">
      <c r="C74" s="44" t="s">
        <v>49</v>
      </c>
      <c r="D74" s="51"/>
      <c r="E74" s="51">
        <v>15000</v>
      </c>
      <c r="F74" s="49"/>
      <c r="G74" s="25"/>
      <c r="I74" t="s">
        <v>103</v>
      </c>
      <c r="J74">
        <v>3000</v>
      </c>
    </row>
    <row r="75" spans="3:10" ht="15.65" x14ac:dyDescent="0.25">
      <c r="C75" s="46" t="s">
        <v>46</v>
      </c>
      <c r="D75" s="51">
        <f>SUM(D72:D73)</f>
        <v>30000</v>
      </c>
      <c r="E75" s="51">
        <f>SUM(E72:E74)</f>
        <v>30000</v>
      </c>
      <c r="F75" s="49"/>
      <c r="G75" s="25"/>
      <c r="I75" t="s">
        <v>104</v>
      </c>
      <c r="J75">
        <v>3000</v>
      </c>
    </row>
    <row r="76" spans="3:10" ht="15.65" x14ac:dyDescent="0.25">
      <c r="C76" s="47" t="s">
        <v>53</v>
      </c>
      <c r="D76" s="52"/>
      <c r="E76" s="52"/>
      <c r="F76" s="49"/>
      <c r="G76" s="25"/>
      <c r="I76" t="s">
        <v>105</v>
      </c>
      <c r="J76">
        <v>3000</v>
      </c>
    </row>
    <row r="77" spans="3:10" ht="15.65" x14ac:dyDescent="0.25">
      <c r="C77" s="23" t="s">
        <v>48</v>
      </c>
      <c r="D77" s="53">
        <f t="shared" ref="D77:E80" si="3">D72/D$75</f>
        <v>0.66666666666666663</v>
      </c>
      <c r="E77" s="53">
        <f t="shared" si="3"/>
        <v>0.16666666666666666</v>
      </c>
      <c r="F77" s="25"/>
      <c r="G77" s="25"/>
      <c r="I77" t="s">
        <v>106</v>
      </c>
      <c r="J77">
        <v>1000</v>
      </c>
    </row>
    <row r="78" spans="3:10" ht="15.65" x14ac:dyDescent="0.25">
      <c r="C78" s="23" t="s">
        <v>52</v>
      </c>
      <c r="D78" s="54">
        <f t="shared" si="3"/>
        <v>0.33333333333333331</v>
      </c>
      <c r="E78" s="54">
        <f t="shared" si="3"/>
        <v>0.33333333333333331</v>
      </c>
      <c r="F78" s="25"/>
      <c r="G78" s="25"/>
      <c r="I78" t="s">
        <v>107</v>
      </c>
      <c r="J78">
        <v>4000</v>
      </c>
    </row>
    <row r="79" spans="3:10" ht="15.65" x14ac:dyDescent="0.25">
      <c r="C79" s="22" t="s">
        <v>50</v>
      </c>
      <c r="D79" s="54">
        <f t="shared" si="3"/>
        <v>0</v>
      </c>
      <c r="E79" s="54">
        <f t="shared" si="3"/>
        <v>0.5</v>
      </c>
      <c r="F79" s="25"/>
      <c r="G79" s="25"/>
      <c r="I79" t="s">
        <v>108</v>
      </c>
      <c r="J79">
        <v>500</v>
      </c>
    </row>
    <row r="80" spans="3:10" ht="15.65" x14ac:dyDescent="0.25">
      <c r="C80" s="10" t="s">
        <v>46</v>
      </c>
      <c r="D80" s="54">
        <f t="shared" si="3"/>
        <v>1</v>
      </c>
      <c r="E80" s="54">
        <f t="shared" si="3"/>
        <v>1</v>
      </c>
      <c r="F80" s="25"/>
      <c r="G80" s="25"/>
      <c r="I80" t="s">
        <v>109</v>
      </c>
      <c r="J80">
        <v>1500</v>
      </c>
    </row>
    <row r="81" spans="2:13" x14ac:dyDescent="0.25">
      <c r="J81">
        <f>SUM(J70:J80)</f>
        <v>30000</v>
      </c>
    </row>
    <row r="82" spans="2:13" x14ac:dyDescent="0.25">
      <c r="D82" t="s">
        <v>110</v>
      </c>
      <c r="E82" t="s">
        <v>111</v>
      </c>
      <c r="F82" t="s">
        <v>112</v>
      </c>
      <c r="G82" t="s">
        <v>83</v>
      </c>
    </row>
    <row r="83" spans="2:13" x14ac:dyDescent="0.25">
      <c r="C83" t="s">
        <v>113</v>
      </c>
      <c r="D83" s="12">
        <v>3000</v>
      </c>
      <c r="E83" s="60">
        <v>0.1</v>
      </c>
      <c r="F83">
        <f>D83*E83</f>
        <v>300</v>
      </c>
      <c r="G83">
        <f>D83+F83</f>
        <v>3300</v>
      </c>
      <c r="H83">
        <v>12</v>
      </c>
      <c r="I83">
        <f>G83/H83</f>
        <v>275</v>
      </c>
    </row>
    <row r="93" spans="2:13" ht="19.05" x14ac:dyDescent="0.25">
      <c r="C93" s="10" t="s">
        <v>95</v>
      </c>
      <c r="D93" s="3" t="s">
        <v>1</v>
      </c>
      <c r="E93" s="3" t="s">
        <v>2</v>
      </c>
      <c r="F93" s="3" t="s">
        <v>3</v>
      </c>
    </row>
    <row r="94" spans="2:13" ht="15.65" x14ac:dyDescent="0.25">
      <c r="B94">
        <v>1</v>
      </c>
      <c r="C94" s="11" t="s">
        <v>90</v>
      </c>
      <c r="D94" s="57">
        <f>M95</f>
        <v>102000</v>
      </c>
      <c r="E94" s="57"/>
      <c r="F94" s="57"/>
      <c r="H94" s="59" t="s">
        <v>85</v>
      </c>
    </row>
    <row r="95" spans="2:13" ht="15.65" x14ac:dyDescent="0.25">
      <c r="B95">
        <v>2</v>
      </c>
      <c r="C95" s="11" t="s">
        <v>91</v>
      </c>
      <c r="D95" s="57">
        <f>M101</f>
        <v>163200</v>
      </c>
      <c r="E95" s="57"/>
      <c r="F95" s="57"/>
      <c r="H95" t="s">
        <v>86</v>
      </c>
      <c r="I95">
        <f>20*3*2</f>
        <v>120</v>
      </c>
      <c r="J95">
        <v>2.5</v>
      </c>
      <c r="K95">
        <f>I95*J95</f>
        <v>300</v>
      </c>
      <c r="L95">
        <v>340</v>
      </c>
      <c r="M95">
        <f>K95*L95</f>
        <v>102000</v>
      </c>
    </row>
    <row r="96" spans="2:13" ht="15.65" x14ac:dyDescent="0.25">
      <c r="B96">
        <v>3</v>
      </c>
      <c r="C96" s="11" t="s">
        <v>78</v>
      </c>
      <c r="D96" s="57">
        <f>M102</f>
        <v>192000</v>
      </c>
      <c r="E96" s="57"/>
      <c r="F96" s="57"/>
      <c r="H96" t="s">
        <v>87</v>
      </c>
    </row>
    <row r="97" spans="2:13" ht="15.65" x14ac:dyDescent="0.25">
      <c r="B97">
        <v>4</v>
      </c>
      <c r="C97" s="11"/>
      <c r="D97" s="57"/>
      <c r="E97" s="57"/>
      <c r="F97" s="57"/>
      <c r="H97" t="s">
        <v>88</v>
      </c>
    </row>
    <row r="98" spans="2:13" ht="15.65" x14ac:dyDescent="0.25">
      <c r="B98">
        <v>5</v>
      </c>
      <c r="C98" s="58"/>
      <c r="D98" s="57"/>
      <c r="E98" s="57"/>
      <c r="F98" s="57"/>
      <c r="H98" t="s">
        <v>89</v>
      </c>
    </row>
    <row r="99" spans="2:13" ht="15.65" x14ac:dyDescent="0.25">
      <c r="B99">
        <v>6</v>
      </c>
      <c r="C99" s="11"/>
      <c r="D99" s="57"/>
      <c r="E99" s="57"/>
      <c r="F99" s="57"/>
      <c r="H99" t="s">
        <v>92</v>
      </c>
    </row>
    <row r="100" spans="2:13" ht="15.65" x14ac:dyDescent="0.25">
      <c r="B100">
        <v>7</v>
      </c>
      <c r="C100" s="11"/>
      <c r="D100" s="57"/>
      <c r="E100" s="57"/>
      <c r="F100" s="57"/>
    </row>
    <row r="101" spans="2:13" ht="15.65" x14ac:dyDescent="0.25">
      <c r="B101">
        <v>8</v>
      </c>
      <c r="C101" s="11"/>
      <c r="D101" s="57"/>
      <c r="E101" s="57"/>
      <c r="F101" s="57"/>
      <c r="H101" t="s">
        <v>91</v>
      </c>
      <c r="I101">
        <f>20*3*2</f>
        <v>120</v>
      </c>
      <c r="J101">
        <v>4</v>
      </c>
      <c r="K101">
        <f>I101*J101</f>
        <v>480</v>
      </c>
      <c r="L101">
        <v>340</v>
      </c>
      <c r="M101">
        <f>K101*L101</f>
        <v>163200</v>
      </c>
    </row>
    <row r="102" spans="2:13" ht="15.65" x14ac:dyDescent="0.25">
      <c r="B102">
        <v>9</v>
      </c>
      <c r="C102" s="11"/>
      <c r="D102" s="57"/>
      <c r="E102" s="57"/>
      <c r="F102" s="57"/>
      <c r="H102" t="s">
        <v>78</v>
      </c>
      <c r="I102">
        <f>20*3*4</f>
        <v>240</v>
      </c>
      <c r="J102">
        <v>4</v>
      </c>
      <c r="K102">
        <f>I102*J102</f>
        <v>960</v>
      </c>
      <c r="L102">
        <v>200</v>
      </c>
      <c r="M102">
        <f>K102*L102</f>
        <v>192000</v>
      </c>
    </row>
    <row r="103" spans="2:13" ht="15.65" x14ac:dyDescent="0.25">
      <c r="B103">
        <v>10</v>
      </c>
      <c r="C103" s="4"/>
      <c r="D103" s="57"/>
      <c r="E103" s="57"/>
      <c r="F103" s="57"/>
    </row>
    <row r="104" spans="2:13" ht="15.65" x14ac:dyDescent="0.25">
      <c r="B104">
        <v>11</v>
      </c>
      <c r="C104" s="4"/>
      <c r="D104" s="57"/>
      <c r="E104" s="57"/>
      <c r="F104" s="57"/>
    </row>
    <row r="105" spans="2:13" ht="15.65" x14ac:dyDescent="0.25">
      <c r="C105" s="55"/>
      <c r="D105" s="57"/>
      <c r="E105" s="57"/>
      <c r="F105" s="57"/>
    </row>
    <row r="106" spans="2:13" ht="15.65" x14ac:dyDescent="0.25">
      <c r="C106" s="55"/>
      <c r="D106" s="57"/>
      <c r="E106" s="57"/>
      <c r="F106" s="57"/>
    </row>
    <row r="107" spans="2:13" ht="15.65" x14ac:dyDescent="0.25">
      <c r="C107" s="5" t="s">
        <v>15</v>
      </c>
      <c r="D107" s="57">
        <f>SUM(D94:D102)</f>
        <v>457200</v>
      </c>
      <c r="E107" s="57"/>
      <c r="F107" s="57"/>
      <c r="I107" t="s">
        <v>93</v>
      </c>
    </row>
    <row r="108" spans="2:13" x14ac:dyDescent="0.25">
      <c r="J108">
        <v>1000</v>
      </c>
      <c r="K108">
        <v>30</v>
      </c>
      <c r="L108">
        <f>J108/K108</f>
        <v>33.333333333333336</v>
      </c>
    </row>
    <row r="109" spans="2:13" x14ac:dyDescent="0.25">
      <c r="C109" t="s">
        <v>97</v>
      </c>
      <c r="D109">
        <v>291000</v>
      </c>
    </row>
    <row r="110" spans="2:13" x14ac:dyDescent="0.25">
      <c r="C110" t="s">
        <v>98</v>
      </c>
      <c r="D110" s="12">
        <f>D107-D109</f>
        <v>166200</v>
      </c>
      <c r="I110">
        <v>33</v>
      </c>
      <c r="J110">
        <v>480</v>
      </c>
      <c r="K110">
        <f>J110/I110</f>
        <v>14.545454545454545</v>
      </c>
    </row>
    <row r="111" spans="2:13" x14ac:dyDescent="0.25">
      <c r="D111">
        <v>12</v>
      </c>
    </row>
    <row r="112" spans="2:13" x14ac:dyDescent="0.25">
      <c r="D112">
        <f>D110/D111</f>
        <v>13850</v>
      </c>
      <c r="K112">
        <v>0.23</v>
      </c>
      <c r="L112" t="s">
        <v>94</v>
      </c>
    </row>
    <row r="114" spans="4:11" x14ac:dyDescent="0.25">
      <c r="D114" s="60">
        <v>0.2</v>
      </c>
      <c r="I114">
        <f>480*0.23</f>
        <v>110.4</v>
      </c>
    </row>
    <row r="115" spans="4:11" x14ac:dyDescent="0.25">
      <c r="D115">
        <f>D110*D114</f>
        <v>33240</v>
      </c>
      <c r="I115">
        <v>110</v>
      </c>
      <c r="J115">
        <v>340</v>
      </c>
      <c r="K115">
        <f>I115*J115</f>
        <v>37400</v>
      </c>
    </row>
    <row r="116" spans="4:11" x14ac:dyDescent="0.25">
      <c r="D116">
        <v>472000</v>
      </c>
    </row>
    <row r="117" spans="4:11" x14ac:dyDescent="0.25">
      <c r="D117">
        <v>94000</v>
      </c>
    </row>
    <row r="118" spans="4:11" x14ac:dyDescent="0.25">
      <c r="D118">
        <f>D116-D117</f>
        <v>378000</v>
      </c>
    </row>
    <row r="119" spans="4:11" x14ac:dyDescent="0.25">
      <c r="D119">
        <v>12</v>
      </c>
    </row>
    <row r="120" spans="4:11" x14ac:dyDescent="0.25">
      <c r="D120">
        <f>D118/D119</f>
        <v>31500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M41"/>
  <sheetViews>
    <sheetView topLeftCell="A22" zoomScale="120" zoomScaleNormal="120" workbookViewId="0">
      <selection activeCell="P35" sqref="P35"/>
    </sheetView>
  </sheetViews>
  <sheetFormatPr defaultRowHeight="14.3" x14ac:dyDescent="0.25"/>
  <cols>
    <col min="7" max="7" width="12.125" customWidth="1"/>
    <col min="8" max="8" width="13.75" customWidth="1"/>
  </cols>
  <sheetData>
    <row r="4" spans="7:12" x14ac:dyDescent="0.25">
      <c r="H4">
        <v>186000</v>
      </c>
    </row>
    <row r="7" spans="7:12" ht="23.1" x14ac:dyDescent="0.25">
      <c r="G7" s="6"/>
      <c r="H7" s="6"/>
      <c r="I7" s="6"/>
      <c r="J7" s="3" t="s">
        <v>1</v>
      </c>
      <c r="K7" s="3" t="s">
        <v>2</v>
      </c>
      <c r="L7" s="3" t="s">
        <v>3</v>
      </c>
    </row>
    <row r="8" spans="7:12" ht="31.25" x14ac:dyDescent="0.25">
      <c r="G8" s="4" t="s">
        <v>16</v>
      </c>
      <c r="H8" s="4" t="s">
        <v>17</v>
      </c>
      <c r="I8" s="4" t="s">
        <v>18</v>
      </c>
      <c r="J8" s="4" t="s">
        <v>19</v>
      </c>
      <c r="K8" s="4" t="s">
        <v>19</v>
      </c>
      <c r="L8" s="4" t="s">
        <v>19</v>
      </c>
    </row>
    <row r="9" spans="7:12" ht="23.1" x14ac:dyDescent="0.25">
      <c r="G9" s="7"/>
      <c r="H9" s="7"/>
      <c r="I9" s="7"/>
      <c r="J9" s="8">
        <f>H9*I9</f>
        <v>0</v>
      </c>
      <c r="K9" s="8">
        <f>H9*I9</f>
        <v>0</v>
      </c>
      <c r="L9" s="8">
        <f>H9*I9</f>
        <v>0</v>
      </c>
    </row>
    <row r="10" spans="7:12" ht="23.1" x14ac:dyDescent="0.25">
      <c r="G10" s="7"/>
      <c r="H10" s="7"/>
      <c r="I10" s="7"/>
      <c r="J10" s="8"/>
      <c r="K10" s="8"/>
      <c r="L10" s="8"/>
    </row>
    <row r="11" spans="7:12" ht="23.1" x14ac:dyDescent="0.25">
      <c r="G11" s="7"/>
      <c r="H11" s="7"/>
      <c r="I11" s="7"/>
      <c r="J11" s="8"/>
      <c r="K11" s="8"/>
      <c r="L11" s="8"/>
    </row>
    <row r="12" spans="7:12" ht="23.1" x14ac:dyDescent="0.25">
      <c r="G12" s="7"/>
      <c r="H12" s="7"/>
      <c r="I12" s="7"/>
      <c r="J12" s="8"/>
      <c r="K12" s="8"/>
      <c r="L12" s="8"/>
    </row>
    <row r="13" spans="7:12" ht="23.1" x14ac:dyDescent="0.25">
      <c r="G13" s="7"/>
      <c r="H13" s="7"/>
      <c r="I13" s="7"/>
      <c r="J13" s="8"/>
      <c r="K13" s="8"/>
      <c r="L13" s="8"/>
    </row>
    <row r="14" spans="7:12" ht="23.1" x14ac:dyDescent="0.25">
      <c r="G14" s="7"/>
      <c r="H14" s="7"/>
      <c r="I14" s="7"/>
      <c r="J14" s="8"/>
      <c r="K14" s="8"/>
      <c r="L14" s="8"/>
    </row>
    <row r="15" spans="7:12" ht="23.1" x14ac:dyDescent="0.25">
      <c r="G15" s="7"/>
      <c r="H15" s="7"/>
      <c r="I15" s="7"/>
      <c r="J15" s="8"/>
      <c r="K15" s="8"/>
      <c r="L15" s="8"/>
    </row>
    <row r="16" spans="7:12" ht="23.1" x14ac:dyDescent="0.25">
      <c r="G16" s="7"/>
      <c r="H16" s="7"/>
      <c r="I16" s="7"/>
      <c r="J16" s="8"/>
      <c r="K16" s="8"/>
      <c r="L16" s="8"/>
    </row>
    <row r="17" spans="7:13" ht="23.1" x14ac:dyDescent="0.25">
      <c r="G17" s="7"/>
      <c r="H17" s="7"/>
      <c r="I17" s="7"/>
      <c r="J17" s="8"/>
      <c r="K17" s="8"/>
      <c r="L17" s="8"/>
    </row>
    <row r="18" spans="7:13" ht="23.1" x14ac:dyDescent="0.25">
      <c r="G18" s="7"/>
      <c r="H18" s="7"/>
      <c r="I18" s="7"/>
      <c r="J18" s="8"/>
      <c r="K18" s="8"/>
      <c r="L18" s="8"/>
    </row>
    <row r="19" spans="7:13" ht="23.1" x14ac:dyDescent="0.25">
      <c r="G19" s="7"/>
      <c r="H19" s="7"/>
      <c r="I19" s="7"/>
      <c r="J19" s="8"/>
      <c r="K19" s="8"/>
      <c r="L19" s="8"/>
    </row>
    <row r="22" spans="7:13" x14ac:dyDescent="0.25">
      <c r="J22" s="12">
        <v>186000</v>
      </c>
      <c r="L22">
        <v>320000</v>
      </c>
      <c r="M22" s="12">
        <f>L22-J22</f>
        <v>134000</v>
      </c>
    </row>
    <row r="23" spans="7:13" x14ac:dyDescent="0.25">
      <c r="H23" t="s">
        <v>34</v>
      </c>
      <c r="J23" t="s">
        <v>33</v>
      </c>
    </row>
    <row r="24" spans="7:13" ht="23.1" x14ac:dyDescent="0.25">
      <c r="G24" s="6"/>
      <c r="H24" s="6"/>
      <c r="I24" s="6"/>
      <c r="J24" s="3"/>
      <c r="K24" s="3"/>
      <c r="L24" s="3"/>
    </row>
    <row r="25" spans="7:13" ht="31.25" x14ac:dyDescent="0.25">
      <c r="G25" s="4" t="s">
        <v>16</v>
      </c>
      <c r="H25" s="4" t="s">
        <v>17</v>
      </c>
      <c r="I25" s="4" t="s">
        <v>18</v>
      </c>
      <c r="J25" s="4" t="s">
        <v>19</v>
      </c>
      <c r="K25" s="4" t="s">
        <v>19</v>
      </c>
      <c r="L25" s="4" t="s">
        <v>19</v>
      </c>
    </row>
    <row r="26" spans="7:13" ht="23.1" x14ac:dyDescent="0.25">
      <c r="G26" s="15" t="s">
        <v>35</v>
      </c>
      <c r="H26" s="7"/>
      <c r="I26" s="7"/>
      <c r="J26" s="8">
        <f>H26*I26</f>
        <v>0</v>
      </c>
      <c r="K26" s="8">
        <f>H26*I26</f>
        <v>0</v>
      </c>
      <c r="L26" s="8">
        <f>H26*I26</f>
        <v>0</v>
      </c>
    </row>
    <row r="27" spans="7:13" ht="31.25" x14ac:dyDescent="0.25">
      <c r="G27" s="15" t="s">
        <v>39</v>
      </c>
      <c r="H27" s="7">
        <v>25</v>
      </c>
      <c r="I27" s="7">
        <v>2.5</v>
      </c>
      <c r="J27" s="8">
        <f>H27*I27</f>
        <v>62.5</v>
      </c>
      <c r="K27" s="8"/>
      <c r="L27" s="8"/>
    </row>
    <row r="28" spans="7:13" ht="31.25" x14ac:dyDescent="0.25">
      <c r="G28" s="15" t="s">
        <v>36</v>
      </c>
      <c r="H28" s="7">
        <v>30</v>
      </c>
      <c r="I28" s="7">
        <v>6</v>
      </c>
      <c r="J28" s="8">
        <f t="shared" ref="J28:J35" si="0">H28*I28</f>
        <v>180</v>
      </c>
      <c r="K28" s="8"/>
      <c r="L28" s="8"/>
    </row>
    <row r="29" spans="7:13" ht="23.1" x14ac:dyDescent="0.25">
      <c r="G29" s="15" t="s">
        <v>37</v>
      </c>
      <c r="H29" s="7">
        <v>20</v>
      </c>
      <c r="I29" s="7">
        <v>2.5</v>
      </c>
      <c r="J29" s="8">
        <f t="shared" si="0"/>
        <v>50</v>
      </c>
      <c r="K29" s="8"/>
      <c r="L29" s="8"/>
    </row>
    <row r="30" spans="7:13" ht="23.1" x14ac:dyDescent="0.25">
      <c r="G30" s="15" t="s">
        <v>38</v>
      </c>
      <c r="H30" s="7">
        <v>25</v>
      </c>
      <c r="I30" s="7">
        <v>3</v>
      </c>
      <c r="J30" s="8">
        <f t="shared" si="0"/>
        <v>75</v>
      </c>
      <c r="K30" s="8"/>
      <c r="L30" s="8"/>
    </row>
    <row r="31" spans="7:13" ht="23.1" x14ac:dyDescent="0.25">
      <c r="G31" s="15" t="s">
        <v>40</v>
      </c>
      <c r="H31" s="7">
        <v>30</v>
      </c>
      <c r="I31" s="7">
        <v>2.5</v>
      </c>
      <c r="J31" s="8">
        <f t="shared" si="0"/>
        <v>75</v>
      </c>
      <c r="K31" s="8"/>
      <c r="L31" s="8"/>
    </row>
    <row r="32" spans="7:13" ht="23.1" x14ac:dyDescent="0.25">
      <c r="G32" s="15" t="s">
        <v>44</v>
      </c>
      <c r="H32" s="7">
        <v>50</v>
      </c>
      <c r="I32" s="7">
        <v>4</v>
      </c>
      <c r="J32" s="8">
        <f t="shared" si="0"/>
        <v>200</v>
      </c>
      <c r="K32" s="8"/>
      <c r="L32" s="8"/>
    </row>
    <row r="33" spans="7:13" ht="23.1" x14ac:dyDescent="0.25">
      <c r="G33" s="15" t="s">
        <v>41</v>
      </c>
      <c r="H33" s="7">
        <v>70</v>
      </c>
      <c r="I33" s="7">
        <v>3</v>
      </c>
      <c r="J33" s="8">
        <f t="shared" si="0"/>
        <v>210</v>
      </c>
      <c r="K33" s="8"/>
      <c r="L33" s="8"/>
    </row>
    <row r="34" spans="7:13" ht="23.1" x14ac:dyDescent="0.25">
      <c r="G34" s="15" t="s">
        <v>42</v>
      </c>
      <c r="H34" s="7">
        <v>20</v>
      </c>
      <c r="I34" s="7">
        <v>3.5</v>
      </c>
      <c r="J34" s="8">
        <f t="shared" si="0"/>
        <v>70</v>
      </c>
      <c r="K34" s="8"/>
      <c r="L34" s="8"/>
    </row>
    <row r="35" spans="7:13" ht="23.1" x14ac:dyDescent="0.25">
      <c r="G35" s="15" t="s">
        <v>43</v>
      </c>
      <c r="H35" s="7">
        <v>20</v>
      </c>
      <c r="I35" s="7">
        <v>2.5</v>
      </c>
      <c r="J35" s="8">
        <f t="shared" si="0"/>
        <v>50</v>
      </c>
      <c r="K35" s="8"/>
      <c r="L35" s="8"/>
    </row>
    <row r="36" spans="7:13" ht="31.25" x14ac:dyDescent="0.25">
      <c r="G36" s="15" t="s">
        <v>45</v>
      </c>
      <c r="H36" s="7"/>
      <c r="I36" s="7"/>
      <c r="J36" s="8">
        <f>SUM(J27:J35)</f>
        <v>972.5</v>
      </c>
      <c r="K36" s="8">
        <v>30</v>
      </c>
      <c r="L36" s="8">
        <v>11</v>
      </c>
      <c r="M36" s="13">
        <f>J36*K36*L36</f>
        <v>320925</v>
      </c>
    </row>
    <row r="38" spans="7:13" x14ac:dyDescent="0.25">
      <c r="J38">
        <v>400</v>
      </c>
    </row>
    <row r="39" spans="7:13" x14ac:dyDescent="0.25">
      <c r="J39">
        <f>J36/J38</f>
        <v>2.4312499999999999</v>
      </c>
    </row>
    <row r="40" spans="7:13" x14ac:dyDescent="0.25">
      <c r="J40">
        <v>800</v>
      </c>
    </row>
    <row r="41" spans="7:13" x14ac:dyDescent="0.25">
      <c r="J41">
        <f>J36/J40</f>
        <v>1.215625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</dc:creator>
  <cp:lastModifiedBy>TEI</cp:lastModifiedBy>
  <dcterms:created xsi:type="dcterms:W3CDTF">2020-06-03T08:54:31Z</dcterms:created>
  <dcterms:modified xsi:type="dcterms:W3CDTF">2021-05-26T10:05:29Z</dcterms:modified>
</cp:coreProperties>
</file>